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GROUPS\BusOff\2 - PAYROLL\Forms &amp; Templates\"/>
    </mc:Choice>
  </mc:AlternateContent>
  <xr:revisionPtr revIDLastSave="0" documentId="8_{0F77F21E-8A02-4EBE-8C15-2629BA9F6613}" xr6:coauthVersionLast="47" xr6:coauthVersionMax="47" xr10:uidLastSave="{00000000-0000-0000-0000-000000000000}"/>
  <bookViews>
    <workbookView xWindow="-120" yWindow="-120" windowWidth="29040" windowHeight="17520" firstSheet="1" activeTab="1" xr2:uid="{467E87EC-2BDB-43BD-87F9-70AC90AC04B5}"/>
  </bookViews>
  <sheets>
    <sheet name="Undergrad FY- LE" sheetId="10" state="hidden" r:id="rId1"/>
    <sheet name="Undergrad- LE" sheetId="9" r:id="rId2"/>
    <sheet name="Grad " sheetId="3" r:id="rId3"/>
    <sheet name="Grad Online - Inload &gt;40" sheetId="5" r:id="rId4"/>
    <sheet name="Grad  FY" sheetId="6" state="hidden" r:id="rId5"/>
    <sheet name="Grad Online - Inload &gt;40 FY" sheetId="7" state="hidden" r:id="rId6"/>
    <sheet name="Sheet1" sheetId="4" state="hidden" r:id="rId7"/>
    <sheet name="Sheet2" sheetId="2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5" l="1"/>
  <c r="C20" i="3"/>
  <c r="D11" i="9" l="1"/>
  <c r="B20" i="5" l="1"/>
  <c r="B7" i="5"/>
  <c r="B7" i="3"/>
  <c r="B20" i="3"/>
  <c r="B7" i="9"/>
  <c r="B20" i="9"/>
  <c r="B8" i="10"/>
  <c r="D10" i="10"/>
  <c r="B12" i="10"/>
  <c r="S12" i="10"/>
  <c r="W12" i="10"/>
  <c r="S13" i="10"/>
  <c r="W13" i="10"/>
  <c r="S14" i="10" s="1"/>
  <c r="T14" i="10" s="1"/>
  <c r="B19" i="10"/>
  <c r="E19" i="10"/>
  <c r="B27" i="10"/>
  <c r="B9" i="9"/>
  <c r="B13" i="9"/>
  <c r="S13" i="9"/>
  <c r="C20" i="9" s="1"/>
  <c r="W13" i="9"/>
  <c r="S14" i="9"/>
  <c r="E20" i="9" s="1"/>
  <c r="W14" i="9"/>
  <c r="S15" i="9" s="1"/>
  <c r="B28" i="9"/>
  <c r="U13" i="3" l="1"/>
  <c r="D20" i="3"/>
  <c r="T14" i="9"/>
  <c r="S16" i="9"/>
  <c r="T16" i="9" s="1"/>
  <c r="T15" i="9"/>
  <c r="D20" i="9"/>
  <c r="F20" i="9"/>
  <c r="F19" i="10"/>
  <c r="S15" i="10"/>
  <c r="T15" i="10" s="1"/>
  <c r="H19" i="10"/>
  <c r="T13" i="10"/>
  <c r="T12" i="10"/>
  <c r="C19" i="10"/>
  <c r="D19" i="10" s="1"/>
  <c r="G19" i="10"/>
  <c r="T13" i="9"/>
  <c r="H20" i="9" l="1"/>
  <c r="B29" i="9" s="1"/>
  <c r="G20" i="9"/>
  <c r="B28" i="10"/>
  <c r="I19" i="10" s="1"/>
  <c r="J19" i="10"/>
  <c r="I20" i="9" l="1"/>
  <c r="J20" i="9"/>
  <c r="S19" i="7"/>
  <c r="T13" i="7"/>
  <c r="T12" i="7"/>
  <c r="C19" i="7" s="1"/>
  <c r="B8" i="7"/>
  <c r="B8" i="6"/>
  <c r="S19" i="6"/>
  <c r="T13" i="6"/>
  <c r="T12" i="6"/>
  <c r="U12" i="6" s="1"/>
  <c r="T14" i="5"/>
  <c r="T13" i="5"/>
  <c r="B9" i="5"/>
  <c r="B9" i="3"/>
  <c r="B19" i="7"/>
  <c r="E19" i="7"/>
  <c r="X13" i="7"/>
  <c r="T14" i="7" s="1"/>
  <c r="T15" i="7" s="1"/>
  <c r="X12" i="7"/>
  <c r="B12" i="7"/>
  <c r="B19" i="6"/>
  <c r="X13" i="6"/>
  <c r="T14" i="6" s="1"/>
  <c r="T15" i="6" s="1"/>
  <c r="E19" i="6"/>
  <c r="X12" i="6"/>
  <c r="B12" i="6"/>
  <c r="T16" i="7" l="1"/>
  <c r="G19" i="7" s="1"/>
  <c r="H19" i="7" s="1"/>
  <c r="U14" i="6"/>
  <c r="U13" i="6"/>
  <c r="T16" i="6"/>
  <c r="G19" i="6" s="1"/>
  <c r="H19" i="6" s="1"/>
  <c r="U15" i="6"/>
  <c r="U13" i="7"/>
  <c r="F19" i="7"/>
  <c r="D19" i="7"/>
  <c r="U14" i="7"/>
  <c r="U12" i="7"/>
  <c r="F19" i="6"/>
  <c r="X14" i="5"/>
  <c r="Q20" i="5"/>
  <c r="X14" i="3"/>
  <c r="U15" i="7" l="1"/>
  <c r="I19" i="7"/>
  <c r="J19" i="7" s="1"/>
  <c r="I19" i="6"/>
  <c r="J19" i="6" s="1"/>
  <c r="C20" i="5"/>
  <c r="X13" i="5"/>
  <c r="T15" i="5" s="1"/>
  <c r="T16" i="5" s="1"/>
  <c r="T17" i="5" s="1"/>
  <c r="E20" i="5" s="1"/>
  <c r="F20" i="5" s="1"/>
  <c r="B13" i="5"/>
  <c r="G20" i="5" l="1"/>
  <c r="H20" i="5" s="1"/>
  <c r="U14" i="5"/>
  <c r="D20" i="5"/>
  <c r="U15" i="5"/>
  <c r="U16" i="5"/>
  <c r="U13" i="5"/>
  <c r="X13" i="3" l="1"/>
  <c r="T15" i="3"/>
  <c r="T16" i="3" s="1"/>
  <c r="T14" i="3"/>
  <c r="U14" i="3" s="1"/>
  <c r="T13" i="3"/>
  <c r="B13" i="3"/>
  <c r="T17" i="3" l="1"/>
  <c r="E20" i="3" s="1"/>
  <c r="U16" i="3"/>
  <c r="G20" i="3"/>
  <c r="F20" i="3"/>
  <c r="U15" i="3"/>
  <c r="H20" i="3" l="1"/>
</calcChain>
</file>

<file path=xl/sharedStrings.xml><?xml version="1.0" encoding="utf-8"?>
<sst xmlns="http://schemas.openxmlformats.org/spreadsheetml/2006/main" count="197" uniqueCount="30">
  <si>
    <t>Refresh</t>
  </si>
  <si>
    <t>Mode</t>
  </si>
  <si>
    <t>Credit Hours</t>
  </si>
  <si>
    <t>Students</t>
  </si>
  <si>
    <t>Base</t>
  </si>
  <si>
    <t>Delivery</t>
  </si>
  <si>
    <t>Online</t>
  </si>
  <si>
    <t>Residential</t>
  </si>
  <si>
    <t>Yes</t>
  </si>
  <si>
    <t>No</t>
  </si>
  <si>
    <t>Total</t>
  </si>
  <si>
    <t>Team Teaching</t>
  </si>
  <si>
    <t>AY Salary</t>
  </si>
  <si>
    <t>Daily Rate</t>
  </si>
  <si>
    <t>Team</t>
  </si>
  <si>
    <t>Days</t>
  </si>
  <si>
    <t>Payment</t>
  </si>
  <si>
    <t>If being paid for Spring/Fall, it doesn't get rounded</t>
  </si>
  <si>
    <t>Grad Teaching Instruction Calculator</t>
  </si>
  <si>
    <t xml:space="preserve"> Grad Teaching Instruction Calculator - Online - Inload w/ over 40 students</t>
  </si>
  <si>
    <t xml:space="preserve"> Undergrad Teaching Instruction Calculator</t>
  </si>
  <si>
    <t>FY Salary</t>
  </si>
  <si>
    <t>Please complete all Green Boxes at the top.  This will allow the bottom to auto-populate.</t>
  </si>
  <si>
    <t>Me</t>
  </si>
  <si>
    <t>Other Instructor</t>
  </si>
  <si>
    <t>Non Develop</t>
  </si>
  <si>
    <t>Total Payment</t>
  </si>
  <si>
    <t>AY or FY Salary</t>
  </si>
  <si>
    <t>AY (9 Month)</t>
  </si>
  <si>
    <t>FY (12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</si>
</sst>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 Black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164" fontId="0" fillId="0" borderId="0" xfId="0" applyNumberFormat="1"/>
    <xf numFmtId="0" fontId="0" fillId="0" borderId="0" xfId="0" applyNumberFormat="1"/>
    <xf numFmtId="0" fontId="0" fillId="0" borderId="1" xfId="0" applyBorder="1"/>
    <xf numFmtId="165" fontId="0" fillId="2" borderId="2" xfId="1" applyNumberFormat="1" applyFont="1" applyFill="1" applyBorder="1" applyAlignment="1">
      <alignment horizontal="center"/>
    </xf>
    <xf numFmtId="0" fontId="0" fillId="0" borderId="3" xfId="0" applyBorder="1"/>
    <xf numFmtId="0" fontId="0" fillId="2" borderId="4" xfId="0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1" applyNumberFormat="1" applyFont="1" applyBorder="1"/>
    <xf numFmtId="44" fontId="0" fillId="0" borderId="9" xfId="1" applyFont="1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44" fontId="0" fillId="2" borderId="7" xfId="1" applyFont="1" applyFill="1" applyBorder="1"/>
    <xf numFmtId="0" fontId="0" fillId="0" borderId="4" xfId="0" applyFill="1" applyBorder="1" applyAlignment="1">
      <alignment horizontal="center"/>
    </xf>
    <xf numFmtId="0" fontId="0" fillId="0" borderId="0" xfId="0" applyAlignment="1">
      <alignment wrapText="1"/>
    </xf>
    <xf numFmtId="0" fontId="0" fillId="3" borderId="8" xfId="0" applyFill="1" applyBorder="1"/>
    <xf numFmtId="0" fontId="0" fillId="3" borderId="9" xfId="0" applyFill="1" applyBorder="1"/>
    <xf numFmtId="0" fontId="0" fillId="3" borderId="8" xfId="1" applyNumberFormat="1" applyFont="1" applyFill="1" applyBorder="1"/>
    <xf numFmtId="44" fontId="0" fillId="3" borderId="9" xfId="1" applyFont="1" applyFill="1" applyBorder="1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2" xfId="0" applyBorder="1" applyAlignment="1">
      <alignment horizontal="center" wrapText="1"/>
    </xf>
    <xf numFmtId="165" fontId="0" fillId="0" borderId="0" xfId="1" applyNumberFormat="1" applyFont="1"/>
    <xf numFmtId="44" fontId="2" fillId="2" borderId="15" xfId="0" applyNumberFormat="1" applyFont="1" applyFill="1" applyBorder="1"/>
    <xf numFmtId="0" fontId="0" fillId="0" borderId="16" xfId="0" applyBorder="1"/>
    <xf numFmtId="0" fontId="2" fillId="0" borderId="0" xfId="0" applyFont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left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165" fontId="6" fillId="4" borderId="4" xfId="1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wrapText="1"/>
      <protection locked="0"/>
    </xf>
    <xf numFmtId="165" fontId="4" fillId="0" borderId="0" xfId="1" applyNumberFormat="1" applyFont="1" applyProtection="1">
      <protection locked="0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3" borderId="0" xfId="0" applyFont="1" applyFill="1" applyAlignment="1" applyProtection="1">
      <alignment horizontal="left"/>
    </xf>
    <xf numFmtId="0" fontId="4" fillId="0" borderId="1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5" fillId="0" borderId="0" xfId="0" applyFont="1" applyProtection="1"/>
    <xf numFmtId="0" fontId="4" fillId="0" borderId="5" xfId="0" applyFont="1" applyBorder="1" applyAlignment="1" applyProtection="1">
      <alignment vertical="center"/>
    </xf>
    <xf numFmtId="0" fontId="4" fillId="0" borderId="16" xfId="0" applyFont="1" applyBorder="1" applyProtection="1"/>
    <xf numFmtId="0" fontId="4" fillId="0" borderId="16" xfId="0" applyFont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 vertical="center"/>
    </xf>
    <xf numFmtId="0" fontId="5" fillId="5" borderId="10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center"/>
    </xf>
    <xf numFmtId="0" fontId="5" fillId="5" borderId="3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0" fontId="7" fillId="5" borderId="9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</xf>
    <xf numFmtId="44" fontId="6" fillId="6" borderId="7" xfId="1" applyFont="1" applyFill="1" applyBorder="1" applyAlignment="1" applyProtection="1">
      <alignment horizontal="center" vertical="center"/>
    </xf>
    <xf numFmtId="0" fontId="6" fillId="0" borderId="8" xfId="1" applyNumberFormat="1" applyFont="1" applyBorder="1" applyAlignment="1" applyProtection="1">
      <alignment horizontal="center" vertical="center"/>
    </xf>
    <xf numFmtId="44" fontId="6" fillId="0" borderId="9" xfId="1" applyFont="1" applyBorder="1" applyAlignment="1" applyProtection="1">
      <alignment horizontal="center" vertical="center"/>
    </xf>
    <xf numFmtId="44" fontId="8" fillId="3" borderId="15" xfId="0" applyNumberFormat="1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4" fillId="0" borderId="0" xfId="0" applyNumberFormat="1" applyFont="1" applyProtection="1"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Fill="1" applyProtection="1"/>
    <xf numFmtId="0" fontId="4" fillId="0" borderId="0" xfId="0" applyNumberFormat="1" applyFont="1" applyAlignment="1" applyProtection="1">
      <alignment vertical="center"/>
    </xf>
    <xf numFmtId="0" fontId="5" fillId="5" borderId="13" xfId="0" applyFont="1" applyFill="1" applyBorder="1" applyAlignment="1" applyProtection="1">
      <alignment horizontal="center" vertical="center"/>
    </xf>
    <xf numFmtId="0" fontId="5" fillId="5" borderId="14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center" vertical="center"/>
    </xf>
    <xf numFmtId="44" fontId="4" fillId="6" borderId="7" xfId="1" applyFont="1" applyFill="1" applyBorder="1" applyAlignment="1" applyProtection="1">
      <alignment horizontal="center" vertical="center"/>
    </xf>
    <xf numFmtId="0" fontId="4" fillId="0" borderId="8" xfId="1" applyNumberFormat="1" applyFont="1" applyBorder="1" applyAlignment="1" applyProtection="1">
      <alignment horizontal="center" vertical="center"/>
    </xf>
    <xf numFmtId="44" fontId="4" fillId="0" borderId="9" xfId="1" applyFont="1" applyBorder="1" applyAlignment="1" applyProtection="1">
      <alignment horizontal="center" vertical="center"/>
    </xf>
    <xf numFmtId="44" fontId="4" fillId="3" borderId="9" xfId="1" applyFont="1" applyFill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Alignment="1" applyProtection="1"/>
    <xf numFmtId="0" fontId="5" fillId="3" borderId="0" xfId="0" applyFont="1" applyFill="1" applyAlignment="1" applyProtection="1"/>
    <xf numFmtId="0" fontId="9" fillId="0" borderId="0" xfId="0" applyFont="1" applyProtection="1"/>
    <xf numFmtId="0" fontId="4" fillId="0" borderId="0" xfId="0" applyNumberFormat="1" applyFont="1" applyProtection="1"/>
    <xf numFmtId="44" fontId="4" fillId="0" borderId="9" xfId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44" fontId="5" fillId="3" borderId="9" xfId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wrapText="1"/>
    </xf>
    <xf numFmtId="0" fontId="6" fillId="0" borderId="6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1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A447-27AE-40A3-9DFF-C3308D79C979}">
  <sheetPr>
    <tabColor rgb="FF00B0F0"/>
  </sheetPr>
  <dimension ref="B2:X28"/>
  <sheetViews>
    <sheetView workbookViewId="0">
      <selection activeCell="C11" sqref="C11"/>
    </sheetView>
  </sheetViews>
  <sheetFormatPr defaultRowHeight="15" x14ac:dyDescent="0.25"/>
  <cols>
    <col min="2" max="2" width="27.140625" bestFit="1" customWidth="1"/>
    <col min="3" max="3" width="10.85546875" customWidth="1"/>
    <col min="4" max="4" width="12.5703125" bestFit="1" customWidth="1"/>
    <col min="5" max="5" width="12.5703125" customWidth="1"/>
    <col min="6" max="6" width="10.5703125" bestFit="1" customWidth="1"/>
    <col min="7" max="7" width="10.5703125" customWidth="1"/>
    <col min="8" max="8" width="11.42578125" customWidth="1"/>
    <col min="9" max="9" width="11.5703125" bestFit="1" customWidth="1"/>
    <col min="10" max="10" width="27.42578125" customWidth="1"/>
    <col min="11" max="14" width="9.140625" customWidth="1"/>
    <col min="15" max="17" width="9.140625" hidden="1" customWidth="1"/>
    <col min="18" max="18" width="11.28515625" hidden="1" customWidth="1"/>
    <col min="19" max="19" width="10.5703125" hidden="1" customWidth="1"/>
    <col min="20" max="21" width="9.140625" hidden="1" customWidth="1"/>
    <col min="22" max="22" width="13.140625" hidden="1" customWidth="1"/>
    <col min="23" max="24" width="9.140625" hidden="1" customWidth="1"/>
    <col min="25" max="39" width="9.140625" customWidth="1"/>
  </cols>
  <sheetData>
    <row r="2" spans="2:23" x14ac:dyDescent="0.25">
      <c r="B2" s="30" t="s">
        <v>20</v>
      </c>
      <c r="C2" s="30"/>
      <c r="D2" s="30"/>
      <c r="E2" s="30"/>
      <c r="F2" s="30"/>
      <c r="G2" s="30"/>
      <c r="H2" s="30"/>
      <c r="I2" s="30"/>
    </row>
    <row r="3" spans="2:23" x14ac:dyDescent="0.25">
      <c r="B3" s="23"/>
      <c r="C3" s="23"/>
      <c r="D3" s="23"/>
      <c r="E3" s="23"/>
      <c r="F3" s="23"/>
      <c r="G3" s="23"/>
      <c r="H3" s="23"/>
      <c r="I3" s="23"/>
    </row>
    <row r="4" spans="2:23" x14ac:dyDescent="0.25">
      <c r="B4" s="31" t="s">
        <v>22</v>
      </c>
      <c r="C4" s="31"/>
      <c r="D4" s="31"/>
      <c r="E4" s="31"/>
      <c r="F4" s="31"/>
      <c r="G4" s="31"/>
    </row>
    <row r="5" spans="2:23" ht="15.75" thickBot="1" x14ac:dyDescent="0.3"/>
    <row r="6" spans="2:23" x14ac:dyDescent="0.25">
      <c r="B6" s="3" t="s">
        <v>12</v>
      </c>
      <c r="C6" s="4"/>
      <c r="P6" t="s">
        <v>7</v>
      </c>
      <c r="Q6" t="s">
        <v>8</v>
      </c>
      <c r="R6">
        <v>1</v>
      </c>
    </row>
    <row r="7" spans="2:23" x14ac:dyDescent="0.25">
      <c r="B7" s="5" t="s">
        <v>1</v>
      </c>
      <c r="C7" s="6"/>
      <c r="P7" t="s">
        <v>6</v>
      </c>
      <c r="Q7" t="s">
        <v>9</v>
      </c>
      <c r="R7">
        <v>2</v>
      </c>
    </row>
    <row r="8" spans="2:23" x14ac:dyDescent="0.25">
      <c r="B8" s="5" t="str">
        <f>IF(C7=P7,"Refresh Performed"," ")</f>
        <v xml:space="preserve"> </v>
      </c>
      <c r="C8" s="29" t="s">
        <v>9</v>
      </c>
      <c r="R8">
        <v>3</v>
      </c>
    </row>
    <row r="9" spans="2:23" x14ac:dyDescent="0.25">
      <c r="B9" s="5" t="s">
        <v>2</v>
      </c>
      <c r="C9" s="6"/>
    </row>
    <row r="10" spans="2:23" x14ac:dyDescent="0.25">
      <c r="B10" s="5" t="s">
        <v>3</v>
      </c>
      <c r="C10" s="6"/>
      <c r="D10" s="28" t="str">
        <f>IF(C10&lt;26,"This course is subject to the Low Enrollment Compensation clause in KRAN policy 20-1"," ")</f>
        <v>This course is subject to the Low Enrollment Compensation clause in KRAN policy 20-1</v>
      </c>
    </row>
    <row r="11" spans="2:23" x14ac:dyDescent="0.25">
      <c r="B11" s="5" t="s">
        <v>11</v>
      </c>
      <c r="C11" s="6"/>
    </row>
    <row r="12" spans="2:23" ht="15.75" thickBot="1" x14ac:dyDescent="0.3">
      <c r="B12" s="7" t="str">
        <f>IF(C11=Q6,"Total Number of instructors"," ")</f>
        <v xml:space="preserve"> </v>
      </c>
      <c r="C12" s="8"/>
      <c r="R12" t="s">
        <v>0</v>
      </c>
      <c r="S12">
        <f>IF(C7=P6,0,IF(C8=Q6,C9*2,0))</f>
        <v>0</v>
      </c>
      <c r="T12" t="e">
        <f>S12/$B$19</f>
        <v>#DIV/0!</v>
      </c>
      <c r="V12" t="s">
        <v>7</v>
      </c>
      <c r="W12">
        <f>C9*6.5</f>
        <v>0</v>
      </c>
    </row>
    <row r="13" spans="2:23" x14ac:dyDescent="0.25">
      <c r="R13" t="s">
        <v>4</v>
      </c>
      <c r="S13">
        <f>IF(C11=Q6,2/C12,2)</f>
        <v>2</v>
      </c>
      <c r="T13" t="e">
        <f>S13/$B$19</f>
        <v>#DIV/0!</v>
      </c>
      <c r="V13" t="s">
        <v>6</v>
      </c>
      <c r="W13">
        <f>IF(C10&lt;26,2*C9,IF(C10&lt;126,((3.5*C9)+((0.03*C9)*(C10-25))),(6.5*C9+(0.01*(C10-125)*C9))))</f>
        <v>0</v>
      </c>
    </row>
    <row r="14" spans="2:23" x14ac:dyDescent="0.25">
      <c r="R14" t="s">
        <v>5</v>
      </c>
      <c r="S14">
        <f>IF(C7=P6,W12,W13)</f>
        <v>0</v>
      </c>
      <c r="T14">
        <f>S14</f>
        <v>0</v>
      </c>
    </row>
    <row r="15" spans="2:23" x14ac:dyDescent="0.25">
      <c r="R15" t="s">
        <v>14</v>
      </c>
      <c r="S15" t="e">
        <f>S14/C12</f>
        <v>#DIV/0!</v>
      </c>
      <c r="T15" t="e">
        <f>S15/$B$19</f>
        <v>#DIV/0!</v>
      </c>
    </row>
    <row r="16" spans="2:23" ht="15.75" thickBot="1" x14ac:dyDescent="0.3">
      <c r="H16" s="27"/>
      <c r="I16" s="32"/>
      <c r="J16" s="32"/>
    </row>
    <row r="17" spans="2:22" x14ac:dyDescent="0.25">
      <c r="B17" s="33" t="s">
        <v>13</v>
      </c>
      <c r="C17" s="35" t="s">
        <v>0</v>
      </c>
      <c r="D17" s="36"/>
      <c r="E17" s="37" t="s">
        <v>4</v>
      </c>
      <c r="F17" s="36"/>
      <c r="G17" s="37" t="s">
        <v>5</v>
      </c>
      <c r="H17" s="36"/>
      <c r="I17" s="37" t="s">
        <v>10</v>
      </c>
      <c r="J17" s="36"/>
      <c r="V17" s="1"/>
    </row>
    <row r="18" spans="2:22" ht="15.75" thickBot="1" x14ac:dyDescent="0.3">
      <c r="B18" s="34"/>
      <c r="C18" s="13" t="s">
        <v>15</v>
      </c>
      <c r="D18" s="12" t="s">
        <v>16</v>
      </c>
      <c r="E18" s="11" t="s">
        <v>15</v>
      </c>
      <c r="F18" s="12" t="s">
        <v>16</v>
      </c>
      <c r="G18" s="11" t="s">
        <v>15</v>
      </c>
      <c r="H18" s="12" t="s">
        <v>16</v>
      </c>
      <c r="I18" s="11" t="s">
        <v>15</v>
      </c>
      <c r="J18" s="12" t="s">
        <v>16</v>
      </c>
    </row>
    <row r="19" spans="2:22" ht="15.75" thickBot="1" x14ac:dyDescent="0.3">
      <c r="B19" s="14">
        <f>C6/240</f>
        <v>0</v>
      </c>
      <c r="C19" s="9">
        <f>S12</f>
        <v>0</v>
      </c>
      <c r="D19" s="10">
        <f>C19*B19</f>
        <v>0</v>
      </c>
      <c r="E19" s="9">
        <f>S13</f>
        <v>2</v>
      </c>
      <c r="F19" s="10">
        <f>E19*B19</f>
        <v>0</v>
      </c>
      <c r="G19" s="9" t="e">
        <f>IF(C11=Q7,S14,S15)</f>
        <v>#DIV/0!</v>
      </c>
      <c r="H19" s="10" t="e">
        <f>IF(C11=Q7,S14*B19,S15*B19)</f>
        <v>#DIV/0!</v>
      </c>
      <c r="I19" s="9" t="e">
        <f>IF(C10&lt;26,IF(B28&lt;B27,(C19+E19+G19),"NA"),C19+E19+G19)</f>
        <v>#DIV/0!</v>
      </c>
      <c r="J19" s="26" t="e">
        <f>IF(C10&lt;26,IF(B27&gt;B28,B28,B27),B28)</f>
        <v>#DIV/0!</v>
      </c>
    </row>
    <row r="20" spans="2:22" ht="15.75" customHeight="1" x14ac:dyDescent="0.25">
      <c r="I20" s="24"/>
    </row>
    <row r="27" spans="2:22" hidden="1" x14ac:dyDescent="0.25">
      <c r="B27" s="25">
        <f>C9*C10*275</f>
        <v>0</v>
      </c>
    </row>
    <row r="28" spans="2:22" hidden="1" x14ac:dyDescent="0.25">
      <c r="B28" s="25" t="e">
        <f>D19+F19+H19</f>
        <v>#DIV/0!</v>
      </c>
    </row>
  </sheetData>
  <mergeCells count="8">
    <mergeCell ref="B2:I2"/>
    <mergeCell ref="B4:G4"/>
    <mergeCell ref="I16:J16"/>
    <mergeCell ref="B17:B18"/>
    <mergeCell ref="C17:D17"/>
    <mergeCell ref="E17:F17"/>
    <mergeCell ref="G17:H17"/>
    <mergeCell ref="I17:J17"/>
  </mergeCells>
  <conditionalFormatting sqref="C12">
    <cfRule type="expression" dxfId="11" priority="1">
      <formula>$C$11="yes"</formula>
    </cfRule>
  </conditionalFormatting>
  <conditionalFormatting sqref="C8">
    <cfRule type="expression" dxfId="10" priority="2">
      <formula>$C$7=$P$7</formula>
    </cfRule>
  </conditionalFormatting>
  <dataValidations count="3">
    <dataValidation type="list" allowBlank="1" showInputMessage="1" showErrorMessage="1" sqref="C7" xr:uid="{AA535272-08DA-4F7D-8614-78D1430F7EF6}">
      <formula1>$P$5:$P$7</formula1>
    </dataValidation>
    <dataValidation type="list" allowBlank="1" showInputMessage="1" showErrorMessage="1" sqref="C11 C8" xr:uid="{1B0C7082-A1CC-4F3E-9834-3A917570FD7E}">
      <formula1>$Q$5:$Q$7</formula1>
    </dataValidation>
    <dataValidation type="list" allowBlank="1" showInputMessage="1" showErrorMessage="1" sqref="C9" xr:uid="{9376C7ED-DC5F-4F93-A10A-FE63CB24256E}">
      <formula1>$R$5:$R$8</formula1>
    </dataValidation>
  </dataValidation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3B994-B13F-4491-B625-9C7837DF4125}">
  <sheetPr>
    <tabColor rgb="FF00B0F0"/>
  </sheetPr>
  <dimension ref="B1:W29"/>
  <sheetViews>
    <sheetView showGridLines="0" tabSelected="1" workbookViewId="0">
      <selection activeCell="C6" sqref="C6"/>
    </sheetView>
  </sheetViews>
  <sheetFormatPr defaultRowHeight="14.25" x14ac:dyDescent="0.2"/>
  <cols>
    <col min="1" max="1" width="5.7109375" style="45" customWidth="1"/>
    <col min="2" max="2" width="26.7109375" style="45" customWidth="1"/>
    <col min="3" max="3" width="16.7109375" style="46" customWidth="1"/>
    <col min="4" max="9" width="16.7109375" style="45" customWidth="1"/>
    <col min="10" max="10" width="26.7109375" style="45" customWidth="1"/>
    <col min="11" max="14" width="9.140625" style="45" customWidth="1"/>
    <col min="15" max="17" width="9.140625" style="45" hidden="1" customWidth="1"/>
    <col min="18" max="18" width="11.28515625" style="45" hidden="1" customWidth="1"/>
    <col min="19" max="19" width="10.5703125" style="45" hidden="1" customWidth="1"/>
    <col min="20" max="21" width="9.140625" style="45" hidden="1" customWidth="1"/>
    <col min="22" max="22" width="13.140625" style="45" hidden="1" customWidth="1"/>
    <col min="23" max="23" width="9.140625" style="45" hidden="1" customWidth="1"/>
    <col min="24" max="39" width="9.140625" style="45" customWidth="1"/>
    <col min="40" max="16384" width="9.140625" style="45"/>
  </cols>
  <sheetData>
    <row r="1" spans="2:23" s="54" customFormat="1" x14ac:dyDescent="0.2">
      <c r="C1" s="55"/>
    </row>
    <row r="2" spans="2:23" s="54" customFormat="1" ht="24.75" x14ac:dyDescent="0.5">
      <c r="B2" s="56" t="s">
        <v>20</v>
      </c>
      <c r="C2" s="56"/>
      <c r="D2" s="56"/>
      <c r="E2" s="56"/>
      <c r="F2" s="56"/>
      <c r="G2" s="56"/>
      <c r="H2" s="56"/>
      <c r="I2" s="56"/>
    </row>
    <row r="3" spans="2:23" s="54" customFormat="1" ht="15" x14ac:dyDescent="0.25">
      <c r="B3" s="57"/>
      <c r="C3" s="57"/>
      <c r="D3" s="57"/>
      <c r="E3" s="57"/>
      <c r="F3" s="57"/>
      <c r="G3" s="57"/>
      <c r="H3" s="57"/>
      <c r="I3" s="57"/>
      <c r="P3" s="54" t="s">
        <v>28</v>
      </c>
    </row>
    <row r="4" spans="2:23" s="54" customFormat="1" ht="15" x14ac:dyDescent="0.25">
      <c r="B4" s="58" t="s">
        <v>22</v>
      </c>
      <c r="C4" s="58"/>
      <c r="D4" s="58"/>
      <c r="E4" s="58"/>
      <c r="F4" s="58"/>
      <c r="G4" s="58"/>
      <c r="P4" s="54" t="s">
        <v>29</v>
      </c>
    </row>
    <row r="5" spans="2:23" s="54" customFormat="1" ht="15" thickBot="1" x14ac:dyDescent="0.25">
      <c r="C5" s="55"/>
    </row>
    <row r="6" spans="2:23" s="60" customFormat="1" ht="24.95" customHeight="1" x14ac:dyDescent="0.25">
      <c r="B6" s="59" t="s">
        <v>27</v>
      </c>
      <c r="C6" s="47" t="s">
        <v>28</v>
      </c>
    </row>
    <row r="7" spans="2:23" s="60" customFormat="1" ht="24.95" customHeight="1" x14ac:dyDescent="0.25">
      <c r="B7" s="61" t="str">
        <f>IF(C6=P3, "AY Salary", "FY Salary")</f>
        <v>AY Salary</v>
      </c>
      <c r="C7" s="48"/>
      <c r="P7" s="60" t="s">
        <v>7</v>
      </c>
      <c r="Q7" s="60" t="s">
        <v>8</v>
      </c>
      <c r="R7" s="60">
        <v>1</v>
      </c>
    </row>
    <row r="8" spans="2:23" s="60" customFormat="1" ht="24.95" customHeight="1" x14ac:dyDescent="0.25">
      <c r="B8" s="61" t="s">
        <v>1</v>
      </c>
      <c r="C8" s="49"/>
      <c r="P8" s="60" t="s">
        <v>6</v>
      </c>
      <c r="Q8" s="60" t="s">
        <v>9</v>
      </c>
      <c r="R8" s="60">
        <v>2</v>
      </c>
    </row>
    <row r="9" spans="2:23" s="60" customFormat="1" ht="24.95" customHeight="1" x14ac:dyDescent="0.25">
      <c r="B9" s="61" t="str">
        <f>IF(C8=P8,"Refresh Performed"," ")</f>
        <v xml:space="preserve"> </v>
      </c>
      <c r="C9" s="50"/>
      <c r="R9" s="60">
        <v>3</v>
      </c>
    </row>
    <row r="10" spans="2:23" s="60" customFormat="1" ht="24.95" customHeight="1" x14ac:dyDescent="0.25">
      <c r="B10" s="61" t="s">
        <v>2</v>
      </c>
      <c r="C10" s="49"/>
    </row>
    <row r="11" spans="2:23" s="60" customFormat="1" ht="24.95" customHeight="1" x14ac:dyDescent="0.25">
      <c r="B11" s="61" t="s">
        <v>3</v>
      </c>
      <c r="C11" s="49"/>
      <c r="D11" s="62" t="str">
        <f>IF(C11&lt;26,"  **This course is subject to the Low Enrollment Compensation clause in KRAN policy 20-1"," ")</f>
        <v xml:space="preserve">  **This course is subject to the Low Enrollment Compensation clause in KRAN policy 20-1</v>
      </c>
    </row>
    <row r="12" spans="2:23" s="60" customFormat="1" ht="24.95" customHeight="1" x14ac:dyDescent="0.25">
      <c r="B12" s="61" t="s">
        <v>11</v>
      </c>
      <c r="C12" s="49" t="s">
        <v>9</v>
      </c>
    </row>
    <row r="13" spans="2:23" s="60" customFormat="1" ht="24.95" customHeight="1" thickBot="1" x14ac:dyDescent="0.3">
      <c r="B13" s="63" t="str">
        <f>IF(C12=Q7,"Total Number of instructors"," ")</f>
        <v xml:space="preserve"> </v>
      </c>
      <c r="C13" s="51"/>
      <c r="R13" s="60" t="s">
        <v>0</v>
      </c>
      <c r="S13" s="60">
        <f>IF(C8=P7,0,IF(C9=Q7,C10*2,0))</f>
        <v>0</v>
      </c>
      <c r="T13" s="60" t="e">
        <f>S13/$B$20</f>
        <v>#DIV/0!</v>
      </c>
      <c r="V13" s="60" t="s">
        <v>7</v>
      </c>
      <c r="W13" s="60">
        <f>C10*6.5</f>
        <v>0</v>
      </c>
    </row>
    <row r="14" spans="2:23" s="54" customFormat="1" x14ac:dyDescent="0.2">
      <c r="C14" s="55"/>
      <c r="R14" s="54" t="s">
        <v>4</v>
      </c>
      <c r="S14" s="54">
        <f>IF(C12=Q7,2/C13,2)</f>
        <v>2</v>
      </c>
      <c r="T14" s="54" t="e">
        <f>S14/$B$20</f>
        <v>#DIV/0!</v>
      </c>
      <c r="V14" s="54" t="s">
        <v>6</v>
      </c>
      <c r="W14" s="54">
        <f>IF(C11&lt;26,2*C10,IF(C11&lt;126,((3.5*C10)+((0.03*C10)*(C11-25))),(6.5*C10+(0.01*(C11-125)*C10))))</f>
        <v>0</v>
      </c>
    </row>
    <row r="15" spans="2:23" s="54" customFormat="1" x14ac:dyDescent="0.2">
      <c r="C15" s="55"/>
      <c r="R15" s="54" t="s">
        <v>5</v>
      </c>
      <c r="S15" s="54">
        <f>IF(C8=P7,W13,W14)</f>
        <v>0</v>
      </c>
      <c r="T15" s="54">
        <f>S15</f>
        <v>0</v>
      </c>
    </row>
    <row r="16" spans="2:23" s="54" customFormat="1" x14ac:dyDescent="0.2">
      <c r="C16" s="55"/>
      <c r="R16" s="54" t="s">
        <v>14</v>
      </c>
      <c r="S16" s="54" t="e">
        <f>S15/C13</f>
        <v>#DIV/0!</v>
      </c>
      <c r="T16" s="54" t="e">
        <f>S16/$B$20</f>
        <v>#DIV/0!</v>
      </c>
    </row>
    <row r="17" spans="2:22" s="54" customFormat="1" ht="15" thickBot="1" x14ac:dyDescent="0.25">
      <c r="C17" s="55"/>
      <c r="H17" s="64"/>
      <c r="I17" s="65"/>
      <c r="J17" s="65"/>
    </row>
    <row r="18" spans="2:22" s="55" customFormat="1" ht="18" customHeight="1" x14ac:dyDescent="0.2">
      <c r="B18" s="66" t="s">
        <v>13</v>
      </c>
      <c r="C18" s="67" t="s">
        <v>0</v>
      </c>
      <c r="D18" s="68"/>
      <c r="E18" s="66" t="s">
        <v>4</v>
      </c>
      <c r="F18" s="68"/>
      <c r="G18" s="66" t="s">
        <v>5</v>
      </c>
      <c r="H18" s="68"/>
      <c r="I18" s="66" t="s">
        <v>26</v>
      </c>
      <c r="J18" s="68"/>
      <c r="V18" s="69"/>
    </row>
    <row r="19" spans="2:22" s="55" customFormat="1" ht="18" customHeight="1" thickBot="1" x14ac:dyDescent="0.25">
      <c r="B19" s="70"/>
      <c r="C19" s="71" t="s">
        <v>15</v>
      </c>
      <c r="D19" s="72" t="s">
        <v>16</v>
      </c>
      <c r="E19" s="73" t="s">
        <v>15</v>
      </c>
      <c r="F19" s="72" t="s">
        <v>16</v>
      </c>
      <c r="G19" s="73" t="s">
        <v>15</v>
      </c>
      <c r="H19" s="72" t="s">
        <v>16</v>
      </c>
      <c r="I19" s="73" t="s">
        <v>15</v>
      </c>
      <c r="J19" s="72" t="s">
        <v>16</v>
      </c>
    </row>
    <row r="20" spans="2:22" s="60" customFormat="1" ht="30" customHeight="1" thickBot="1" x14ac:dyDescent="0.3">
      <c r="B20" s="74">
        <f>IF(C6=P3,C7/180,C7/240)</f>
        <v>0</v>
      </c>
      <c r="C20" s="75">
        <f>S13</f>
        <v>0</v>
      </c>
      <c r="D20" s="76">
        <f>C20*B20</f>
        <v>0</v>
      </c>
      <c r="E20" s="75">
        <f>S14</f>
        <v>2</v>
      </c>
      <c r="F20" s="76">
        <f>E20*B20</f>
        <v>0</v>
      </c>
      <c r="G20" s="75">
        <f>IF(C12=Q8,S15,S16)</f>
        <v>0</v>
      </c>
      <c r="H20" s="76">
        <f>IF(C12=Q8,S15*B20,S16*B20)</f>
        <v>0</v>
      </c>
      <c r="I20" s="75" t="str">
        <f>IF(C11&lt;26,IF(B29&lt;B28,(C20+E20+G20),"NA"),C20+E20+G20)</f>
        <v>NA</v>
      </c>
      <c r="J20" s="77">
        <f>IF(C11&lt;26,IF(B28&gt;B29,B29,B28),B29)</f>
        <v>0</v>
      </c>
    </row>
    <row r="21" spans="2:22" ht="15.75" customHeight="1" x14ac:dyDescent="0.2">
      <c r="I21" s="52"/>
    </row>
    <row r="28" spans="2:22" hidden="1" x14ac:dyDescent="0.2">
      <c r="B28" s="53">
        <f>C10*C11*275</f>
        <v>0</v>
      </c>
    </row>
    <row r="29" spans="2:22" hidden="1" x14ac:dyDescent="0.2">
      <c r="B29" s="53">
        <f>D20+F20+H20</f>
        <v>0</v>
      </c>
    </row>
  </sheetData>
  <sheetProtection sheet="1" objects="1" scenarios="1"/>
  <mergeCells count="8">
    <mergeCell ref="B2:I2"/>
    <mergeCell ref="C18:D18"/>
    <mergeCell ref="E18:F18"/>
    <mergeCell ref="G18:H18"/>
    <mergeCell ref="I18:J18"/>
    <mergeCell ref="B18:B19"/>
    <mergeCell ref="B4:G4"/>
    <mergeCell ref="I17:J17"/>
  </mergeCells>
  <conditionalFormatting sqref="C13">
    <cfRule type="expression" dxfId="9" priority="1">
      <formula>$C$12="yes"</formula>
    </cfRule>
  </conditionalFormatting>
  <conditionalFormatting sqref="C9">
    <cfRule type="expression" dxfId="8" priority="2">
      <formula>$C$8=$P$8</formula>
    </cfRule>
  </conditionalFormatting>
  <dataValidations count="5">
    <dataValidation type="list" allowBlank="1" showInputMessage="1" showErrorMessage="1" sqref="C10" xr:uid="{117DB184-AAB8-4193-A81F-791BC1F462EB}">
      <formula1>$R$6:$R$9</formula1>
    </dataValidation>
    <dataValidation type="list" allowBlank="1" showInputMessage="1" showErrorMessage="1" sqref="C9" xr:uid="{13DAC6C4-329D-4BAD-8B5B-36768A03A3DC}">
      <formula1>$Q$5:$Q$8</formula1>
    </dataValidation>
    <dataValidation type="list" allowBlank="1" showInputMessage="1" showErrorMessage="1" sqref="C8" xr:uid="{4865A278-06B6-45B3-9D6B-21008CB73840}">
      <formula1>$P$6:$P$8</formula1>
    </dataValidation>
    <dataValidation type="list" allowBlank="1" showInputMessage="1" showErrorMessage="1" sqref="C6" xr:uid="{755D25A0-066D-49CE-9861-444F1983A4CB}">
      <formula1>$P$3:$P$4</formula1>
    </dataValidation>
    <dataValidation type="list" allowBlank="1" showInputMessage="1" showErrorMessage="1" sqref="C12" xr:uid="{1E0DA757-EEEF-4A2D-9BF5-1B907031F5F6}">
      <formula1>$Q$6:$Q$8</formula1>
    </dataValidation>
  </dataValidation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C4C3-DCF2-4A42-904B-0EFC08BE0B48}">
  <sheetPr>
    <tabColor rgb="FF92D050"/>
  </sheetPr>
  <dimension ref="A1:Y23"/>
  <sheetViews>
    <sheetView showGridLines="0" workbookViewId="0">
      <selection activeCell="C6" sqref="C6"/>
    </sheetView>
  </sheetViews>
  <sheetFormatPr defaultRowHeight="14.25" x14ac:dyDescent="0.2"/>
  <cols>
    <col min="1" max="1" width="5.7109375" style="45" customWidth="1"/>
    <col min="2" max="2" width="27.7109375" style="45" customWidth="1"/>
    <col min="3" max="7" width="17.7109375" style="45" customWidth="1"/>
    <col min="8" max="8" width="27.7109375" style="45" customWidth="1"/>
    <col min="9" max="9" width="17.7109375" style="45" customWidth="1"/>
    <col min="10" max="10" width="27.7109375" style="45" customWidth="1"/>
    <col min="11" max="13" width="9.140625" style="45" customWidth="1"/>
    <col min="14" max="18" width="9.140625" style="45" hidden="1" customWidth="1"/>
    <col min="19" max="19" width="14.7109375" style="45" hidden="1" customWidth="1"/>
    <col min="20" max="20" width="10.5703125" style="45" hidden="1" customWidth="1"/>
    <col min="21" max="22" width="9.140625" style="45" hidden="1" customWidth="1"/>
    <col min="23" max="23" width="13.140625" style="45" hidden="1" customWidth="1"/>
    <col min="24" max="24" width="9.140625" style="45" hidden="1" customWidth="1"/>
    <col min="25" max="37" width="9.140625" style="45" customWidth="1"/>
    <col min="38" max="16384" width="9.140625" style="45"/>
  </cols>
  <sheetData>
    <row r="1" spans="1:24" s="54" customFormat="1" x14ac:dyDescent="0.2">
      <c r="A1" s="82"/>
    </row>
    <row r="2" spans="1:24" s="54" customFormat="1" ht="24.75" x14ac:dyDescent="0.5">
      <c r="B2" s="44" t="s">
        <v>18</v>
      </c>
      <c r="C2" s="44"/>
      <c r="D2" s="44"/>
      <c r="E2" s="44"/>
      <c r="F2" s="44"/>
      <c r="G2" s="44"/>
      <c r="H2" s="44"/>
      <c r="I2" s="94"/>
      <c r="J2" s="94"/>
    </row>
    <row r="3" spans="1:24" s="54" customFormat="1" ht="15" x14ac:dyDescent="0.25">
      <c r="B3" s="57"/>
      <c r="C3" s="57"/>
      <c r="D3" s="57"/>
      <c r="E3" s="57"/>
      <c r="F3" s="57"/>
      <c r="G3" s="57"/>
      <c r="H3" s="57"/>
      <c r="I3" s="57"/>
      <c r="J3" s="57"/>
      <c r="Q3" s="54" t="s">
        <v>28</v>
      </c>
    </row>
    <row r="4" spans="1:24" s="54" customFormat="1" ht="15" x14ac:dyDescent="0.25">
      <c r="B4" s="58" t="s">
        <v>22</v>
      </c>
      <c r="C4" s="58"/>
      <c r="D4" s="58"/>
      <c r="E4" s="58"/>
      <c r="F4" s="58"/>
      <c r="G4" s="58"/>
      <c r="Q4" s="54" t="s">
        <v>29</v>
      </c>
    </row>
    <row r="5" spans="1:24" s="54" customFormat="1" ht="15" thickBot="1" x14ac:dyDescent="0.25"/>
    <row r="6" spans="1:24" s="60" customFormat="1" ht="24.95" customHeight="1" x14ac:dyDescent="0.25">
      <c r="B6" s="59" t="s">
        <v>27</v>
      </c>
      <c r="C6" s="47" t="s">
        <v>28</v>
      </c>
    </row>
    <row r="7" spans="1:24" s="60" customFormat="1" ht="24.95" customHeight="1" x14ac:dyDescent="0.25">
      <c r="B7" s="61" t="str">
        <f>IF(C6=Q3, "AY Salary", "FY Salary")</f>
        <v>AY Salary</v>
      </c>
      <c r="C7" s="48"/>
      <c r="Q7" s="60" t="s">
        <v>7</v>
      </c>
      <c r="R7" s="60" t="s">
        <v>8</v>
      </c>
      <c r="S7" s="60">
        <v>1</v>
      </c>
    </row>
    <row r="8" spans="1:24" s="60" customFormat="1" ht="24.95" customHeight="1" x14ac:dyDescent="0.25">
      <c r="B8" s="61" t="s">
        <v>1</v>
      </c>
      <c r="C8" s="49"/>
      <c r="Q8" s="60" t="s">
        <v>6</v>
      </c>
      <c r="R8" s="60" t="s">
        <v>9</v>
      </c>
      <c r="S8" s="60">
        <v>2</v>
      </c>
    </row>
    <row r="9" spans="1:24" s="60" customFormat="1" ht="24.95" customHeight="1" x14ac:dyDescent="0.25">
      <c r="B9" s="61" t="str">
        <f>IF(C8=Q8,"Course Developed By"," ")</f>
        <v xml:space="preserve"> </v>
      </c>
      <c r="C9" s="50"/>
      <c r="S9" s="60">
        <v>3</v>
      </c>
    </row>
    <row r="10" spans="1:24" s="60" customFormat="1" ht="24.95" customHeight="1" x14ac:dyDescent="0.25">
      <c r="B10" s="61" t="s">
        <v>2</v>
      </c>
      <c r="C10" s="49"/>
      <c r="Q10" s="60" t="s">
        <v>23</v>
      </c>
    </row>
    <row r="11" spans="1:24" s="60" customFormat="1" ht="24.95" customHeight="1" x14ac:dyDescent="0.25">
      <c r="B11" s="61" t="s">
        <v>3</v>
      </c>
      <c r="C11" s="49"/>
      <c r="Q11" s="60" t="s">
        <v>24</v>
      </c>
    </row>
    <row r="12" spans="1:24" s="60" customFormat="1" ht="24.95" customHeight="1" x14ac:dyDescent="0.25">
      <c r="B12" s="61" t="s">
        <v>11</v>
      </c>
      <c r="C12" s="49" t="s">
        <v>9</v>
      </c>
    </row>
    <row r="13" spans="1:24" s="60" customFormat="1" ht="24.95" customHeight="1" thickBot="1" x14ac:dyDescent="0.3">
      <c r="B13" s="63" t="str">
        <f>IF(C12=R7,"Total Number of instructors"," ")</f>
        <v xml:space="preserve"> </v>
      </c>
      <c r="C13" s="78"/>
      <c r="S13" s="60" t="s">
        <v>0</v>
      </c>
      <c r="T13" s="60">
        <f>IF(C8=Q7,0,IF(C9=R7,C10*2,0))</f>
        <v>0</v>
      </c>
      <c r="U13" s="83" t="e">
        <f>T13/$B$20</f>
        <v>#DIV/0!</v>
      </c>
      <c r="W13" s="60" t="s">
        <v>7</v>
      </c>
      <c r="X13" s="60">
        <f>C10*7</f>
        <v>0</v>
      </c>
    </row>
    <row r="14" spans="1:24" s="60" customFormat="1" x14ac:dyDescent="0.25">
      <c r="S14" s="60" t="s">
        <v>4</v>
      </c>
      <c r="T14" s="83">
        <f>IF(C12=R7,2/C13,2)</f>
        <v>2</v>
      </c>
      <c r="U14" s="83" t="e">
        <f>T14/$B$20</f>
        <v>#DIV/0!</v>
      </c>
      <c r="W14" s="60" t="s">
        <v>6</v>
      </c>
      <c r="X14" s="60">
        <f>IF(C11&lt;41,7*C10,(C10*7)+(C10*((C11-40)/9)))</f>
        <v>0</v>
      </c>
    </row>
    <row r="15" spans="1:24" s="60" customFormat="1" x14ac:dyDescent="0.25">
      <c r="S15" s="60" t="s">
        <v>5</v>
      </c>
      <c r="T15" s="60">
        <f>IF(C8=Q7,X13,X14)</f>
        <v>0</v>
      </c>
      <c r="U15" s="83">
        <f>T15</f>
        <v>0</v>
      </c>
    </row>
    <row r="16" spans="1:24" s="60" customFormat="1" x14ac:dyDescent="0.25">
      <c r="S16" s="60" t="s">
        <v>14</v>
      </c>
      <c r="T16" s="60">
        <f>IF(C12="no",T15/1,T15/C13)</f>
        <v>0</v>
      </c>
      <c r="U16" s="83" t="e">
        <f>T16/$B$20</f>
        <v>#DIV/0!</v>
      </c>
    </row>
    <row r="17" spans="2:21" s="60" customFormat="1" ht="15" thickBot="1" x14ac:dyDescent="0.3">
      <c r="S17" s="60" t="s">
        <v>25</v>
      </c>
      <c r="T17" s="60">
        <f>IF(C9=Q11,T16*2/3,T16)</f>
        <v>0</v>
      </c>
    </row>
    <row r="18" spans="2:21" s="86" customFormat="1" ht="18" customHeight="1" x14ac:dyDescent="0.25">
      <c r="B18" s="66" t="s">
        <v>13</v>
      </c>
      <c r="C18" s="84" t="s">
        <v>4</v>
      </c>
      <c r="D18" s="85"/>
      <c r="E18" s="66" t="s">
        <v>5</v>
      </c>
      <c r="F18" s="68"/>
      <c r="G18" s="66" t="s">
        <v>10</v>
      </c>
      <c r="H18" s="68"/>
      <c r="U18" s="87"/>
    </row>
    <row r="19" spans="2:21" s="86" customFormat="1" ht="18" customHeight="1" thickBot="1" x14ac:dyDescent="0.3">
      <c r="B19" s="70"/>
      <c r="C19" s="73" t="s">
        <v>15</v>
      </c>
      <c r="D19" s="72" t="s">
        <v>16</v>
      </c>
      <c r="E19" s="73" t="s">
        <v>15</v>
      </c>
      <c r="F19" s="72" t="s">
        <v>16</v>
      </c>
      <c r="G19" s="73" t="s">
        <v>15</v>
      </c>
      <c r="H19" s="72" t="s">
        <v>16</v>
      </c>
    </row>
    <row r="20" spans="2:21" s="60" customFormat="1" ht="30" customHeight="1" thickBot="1" x14ac:dyDescent="0.3">
      <c r="B20" s="88">
        <f>IF(C6=Q3,C7/180,C7/240)</f>
        <v>0</v>
      </c>
      <c r="C20" s="89">
        <f>IF(C8=Q7,T14,0)</f>
        <v>0</v>
      </c>
      <c r="D20" s="90">
        <f>C20*B20</f>
        <v>0</v>
      </c>
      <c r="E20" s="89">
        <f>T17</f>
        <v>0</v>
      </c>
      <c r="F20" s="90">
        <f>B20*E20</f>
        <v>0</v>
      </c>
      <c r="G20" s="89">
        <f>C20+E20</f>
        <v>0</v>
      </c>
      <c r="H20" s="91">
        <f>B20*G20</f>
        <v>0</v>
      </c>
      <c r="I20" s="92"/>
      <c r="J20" s="93"/>
    </row>
    <row r="21" spans="2:21" x14ac:dyDescent="0.2">
      <c r="E21" s="79"/>
      <c r="I21" s="80"/>
      <c r="J21" s="80"/>
    </row>
    <row r="22" spans="2:21" x14ac:dyDescent="0.2">
      <c r="I22" s="81"/>
      <c r="J22" s="81"/>
    </row>
    <row r="23" spans="2:21" x14ac:dyDescent="0.2">
      <c r="I23" s="81"/>
      <c r="J23" s="81"/>
    </row>
  </sheetData>
  <sheetProtection sheet="1" objects="1" scenarios="1"/>
  <mergeCells count="7">
    <mergeCell ref="I21:J21"/>
    <mergeCell ref="B18:B19"/>
    <mergeCell ref="C18:D18"/>
    <mergeCell ref="E18:F18"/>
    <mergeCell ref="G18:H18"/>
    <mergeCell ref="B4:G4"/>
    <mergeCell ref="B2:H2"/>
  </mergeCells>
  <conditionalFormatting sqref="C13">
    <cfRule type="expression" dxfId="7" priority="2">
      <formula>$C$12="yes"</formula>
    </cfRule>
  </conditionalFormatting>
  <conditionalFormatting sqref="C9">
    <cfRule type="expression" dxfId="6" priority="1">
      <formula>$C$8=$Q$8</formula>
    </cfRule>
  </conditionalFormatting>
  <dataValidations count="5">
    <dataValidation type="list" allowBlank="1" showInputMessage="1" showErrorMessage="1" sqref="C10" xr:uid="{F33F2CB4-839C-49AC-8ED7-2D9BFED8D1FA}">
      <formula1>$S$6:$S$9</formula1>
    </dataValidation>
    <dataValidation type="list" allowBlank="1" showInputMessage="1" showErrorMessage="1" sqref="C12" xr:uid="{9C0E8B5F-3AAB-42A3-9D9C-04CA5A294856}">
      <formula1>$R$6:$R$8</formula1>
    </dataValidation>
    <dataValidation type="list" allowBlank="1" showInputMessage="1" showErrorMessage="1" sqref="C8" xr:uid="{F343D93D-DA58-490A-842E-9C3281EC329A}">
      <formula1>$Q$5:$Q$8</formula1>
    </dataValidation>
    <dataValidation type="list" allowBlank="1" showInputMessage="1" showErrorMessage="1" sqref="C9" xr:uid="{2725108D-8186-48F3-AB14-CBF42AFBE70E}">
      <formula1>$Q$10:$Q$12</formula1>
    </dataValidation>
    <dataValidation type="list" allowBlank="1" showInputMessage="1" showErrorMessage="1" sqref="C6" xr:uid="{70A0AB3D-C332-499F-9CCE-96DDDEE4A392}">
      <formula1>$Q$3:$Q$4</formula1>
    </dataValidation>
  </dataValidation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F7705-79A6-4F1F-B113-BF91B6DE7316}">
  <sheetPr>
    <tabColor rgb="FFFFFF00"/>
  </sheetPr>
  <dimension ref="A1:Y21"/>
  <sheetViews>
    <sheetView showGridLines="0" workbookViewId="0">
      <selection activeCell="C6" sqref="C6"/>
    </sheetView>
  </sheetViews>
  <sheetFormatPr defaultRowHeight="14.25" x14ac:dyDescent="0.2"/>
  <cols>
    <col min="1" max="1" width="5.7109375" style="45" customWidth="1"/>
    <col min="2" max="2" width="27.7109375" style="45" customWidth="1"/>
    <col min="3" max="7" width="17.7109375" style="45" customWidth="1"/>
    <col min="8" max="8" width="27.7109375" style="45" customWidth="1"/>
    <col min="9" max="9" width="11.42578125" style="45" customWidth="1"/>
    <col min="10" max="10" width="11.7109375" style="45" bestFit="1" customWidth="1"/>
    <col min="11" max="13" width="9.140625" style="45" customWidth="1"/>
    <col min="14" max="14" width="10.28515625" style="45" hidden="1" customWidth="1"/>
    <col min="15" max="18" width="9.140625" style="45" hidden="1" customWidth="1"/>
    <col min="19" max="19" width="11.28515625" style="45" hidden="1" customWidth="1"/>
    <col min="20" max="20" width="10.5703125" style="45" hidden="1" customWidth="1"/>
    <col min="21" max="22" width="9.140625" style="45" hidden="1" customWidth="1"/>
    <col min="23" max="23" width="13.140625" style="45" hidden="1" customWidth="1"/>
    <col min="24" max="24" width="9.140625" style="45" hidden="1" customWidth="1"/>
    <col min="25" max="37" width="9.140625" style="45" customWidth="1"/>
    <col min="38" max="44" width="8.7109375" style="45" customWidth="1"/>
    <col min="45" max="16384" width="9.140625" style="45"/>
  </cols>
  <sheetData>
    <row r="1" spans="1:24" s="54" customFormat="1" x14ac:dyDescent="0.2">
      <c r="A1" s="82"/>
    </row>
    <row r="2" spans="1:24" s="54" customFormat="1" ht="24.75" x14ac:dyDescent="0.5">
      <c r="B2" s="56" t="s">
        <v>19</v>
      </c>
      <c r="C2" s="56"/>
      <c r="D2" s="56"/>
      <c r="E2" s="56"/>
      <c r="F2" s="56"/>
      <c r="G2" s="56"/>
      <c r="H2" s="56"/>
      <c r="I2" s="94"/>
      <c r="J2" s="94"/>
    </row>
    <row r="3" spans="1:24" s="54" customFormat="1" ht="15" x14ac:dyDescent="0.25">
      <c r="B3" s="57"/>
      <c r="C3" s="57"/>
      <c r="D3" s="57"/>
      <c r="E3" s="57"/>
      <c r="F3" s="57"/>
      <c r="G3" s="57"/>
      <c r="H3" s="57"/>
      <c r="I3" s="57"/>
      <c r="J3" s="57"/>
      <c r="Q3" s="54" t="s">
        <v>28</v>
      </c>
    </row>
    <row r="4" spans="1:24" s="54" customFormat="1" ht="15" x14ac:dyDescent="0.25">
      <c r="B4" s="95" t="s">
        <v>22</v>
      </c>
      <c r="C4" s="95"/>
      <c r="D4" s="95"/>
      <c r="E4" s="95"/>
      <c r="F4" s="95"/>
      <c r="G4" s="95"/>
      <c r="Q4" s="54" t="s">
        <v>29</v>
      </c>
    </row>
    <row r="5" spans="1:24" s="54" customFormat="1" ht="15" thickBot="1" x14ac:dyDescent="0.25"/>
    <row r="6" spans="1:24" s="54" customFormat="1" ht="24.95" customHeight="1" x14ac:dyDescent="0.2">
      <c r="B6" s="59" t="s">
        <v>27</v>
      </c>
      <c r="C6" s="47" t="s">
        <v>28</v>
      </c>
    </row>
    <row r="7" spans="1:24" s="54" customFormat="1" ht="24.95" customHeight="1" x14ac:dyDescent="0.2">
      <c r="B7" s="61" t="str">
        <f>IF(C6=Q3, "AY Salary", "FY Salary")</f>
        <v>AY Salary</v>
      </c>
      <c r="C7" s="48"/>
      <c r="Q7" s="54" t="s">
        <v>7</v>
      </c>
      <c r="R7" s="54" t="s">
        <v>8</v>
      </c>
      <c r="S7" s="54">
        <v>1</v>
      </c>
    </row>
    <row r="8" spans="1:24" s="54" customFormat="1" ht="24.95" customHeight="1" x14ac:dyDescent="0.25">
      <c r="B8" s="61" t="s">
        <v>1</v>
      </c>
      <c r="C8" s="49"/>
      <c r="D8" s="96" t="str">
        <f>IF(C8=Q7,"  **Policy does not apply to residential courses"," ")</f>
        <v xml:space="preserve"> </v>
      </c>
      <c r="Q8" s="54" t="s">
        <v>6</v>
      </c>
      <c r="R8" s="54" t="s">
        <v>9</v>
      </c>
      <c r="S8" s="54">
        <v>2</v>
      </c>
    </row>
    <row r="9" spans="1:24" s="54" customFormat="1" ht="24.95" customHeight="1" x14ac:dyDescent="0.2">
      <c r="B9" s="61" t="str">
        <f>IF(C8=Q8,"Course Developed By"," ")</f>
        <v xml:space="preserve"> </v>
      </c>
      <c r="C9" s="50"/>
      <c r="S9" s="54">
        <v>3</v>
      </c>
    </row>
    <row r="10" spans="1:24" s="54" customFormat="1" ht="24.95" customHeight="1" x14ac:dyDescent="0.2">
      <c r="B10" s="61" t="s">
        <v>2</v>
      </c>
      <c r="C10" s="49"/>
      <c r="Q10" s="54" t="s">
        <v>23</v>
      </c>
    </row>
    <row r="11" spans="1:24" s="54" customFormat="1" ht="24.95" customHeight="1" x14ac:dyDescent="0.2">
      <c r="B11" s="61" t="s">
        <v>3</v>
      </c>
      <c r="C11" s="49"/>
      <c r="Q11" s="54" t="s">
        <v>24</v>
      </c>
    </row>
    <row r="12" spans="1:24" s="54" customFormat="1" ht="24.95" customHeight="1" x14ac:dyDescent="0.2">
      <c r="B12" s="61" t="s">
        <v>11</v>
      </c>
      <c r="C12" s="49" t="s">
        <v>9</v>
      </c>
    </row>
    <row r="13" spans="1:24" s="54" customFormat="1" ht="24.95" customHeight="1" thickBot="1" x14ac:dyDescent="0.25">
      <c r="B13" s="63" t="str">
        <f>IF(C12=R7,"Total Number of instructors"," ")</f>
        <v xml:space="preserve"> </v>
      </c>
      <c r="C13" s="102"/>
      <c r="S13" s="54" t="s">
        <v>0</v>
      </c>
      <c r="T13" s="54">
        <f>IF(C8=Q7,0,IF(C9=R7,C10*2,0))</f>
        <v>0</v>
      </c>
      <c r="U13" s="97" t="e">
        <f>T13/$B$20</f>
        <v>#DIV/0!</v>
      </c>
      <c r="W13" s="54" t="s">
        <v>7</v>
      </c>
      <c r="X13" s="54">
        <f>C10*7</f>
        <v>0</v>
      </c>
    </row>
    <row r="14" spans="1:24" s="54" customFormat="1" x14ac:dyDescent="0.2">
      <c r="S14" s="54" t="s">
        <v>4</v>
      </c>
      <c r="T14" s="97">
        <f>IF(C12=R7,2/C13,2)</f>
        <v>2</v>
      </c>
      <c r="U14" s="97" t="e">
        <f>T14/$B$20</f>
        <v>#DIV/0!</v>
      </c>
      <c r="W14" s="54" t="s">
        <v>6</v>
      </c>
      <c r="X14" s="54">
        <f>IF(C11&lt;41,0,(C10)*(C11-40)/9)</f>
        <v>0</v>
      </c>
    </row>
    <row r="15" spans="1:24" s="54" customFormat="1" x14ac:dyDescent="0.2">
      <c r="S15" s="54" t="s">
        <v>5</v>
      </c>
      <c r="T15" s="54">
        <f>IF(C8=Q7,X13,X14)</f>
        <v>0</v>
      </c>
      <c r="U15" s="97">
        <f>T15</f>
        <v>0</v>
      </c>
    </row>
    <row r="16" spans="1:24" s="54" customFormat="1" x14ac:dyDescent="0.2">
      <c r="S16" s="54" t="s">
        <v>14</v>
      </c>
      <c r="T16" s="54">
        <f>IF(C12="no",T15/1,T15/C13)</f>
        <v>0</v>
      </c>
      <c r="U16" s="97" t="e">
        <f>T16/$B$20</f>
        <v>#DIV/0!</v>
      </c>
    </row>
    <row r="17" spans="2:21" s="54" customFormat="1" ht="15" thickBot="1" x14ac:dyDescent="0.25">
      <c r="S17" s="54" t="s">
        <v>25</v>
      </c>
      <c r="T17" s="54">
        <f>IF(C9=Q11,T16*2/3,T16)</f>
        <v>0</v>
      </c>
    </row>
    <row r="18" spans="2:21" s="55" customFormat="1" ht="18" customHeight="1" x14ac:dyDescent="0.2">
      <c r="B18" s="66" t="s">
        <v>13</v>
      </c>
      <c r="C18" s="84" t="s">
        <v>4</v>
      </c>
      <c r="D18" s="85"/>
      <c r="E18" s="66" t="s">
        <v>5</v>
      </c>
      <c r="F18" s="68"/>
      <c r="G18" s="66" t="s">
        <v>10</v>
      </c>
      <c r="H18" s="68"/>
      <c r="U18" s="69"/>
    </row>
    <row r="19" spans="2:21" s="55" customFormat="1" ht="18" customHeight="1" thickBot="1" x14ac:dyDescent="0.25">
      <c r="B19" s="70"/>
      <c r="C19" s="73" t="s">
        <v>15</v>
      </c>
      <c r="D19" s="72" t="s">
        <v>16</v>
      </c>
      <c r="E19" s="73" t="s">
        <v>15</v>
      </c>
      <c r="F19" s="72" t="s">
        <v>16</v>
      </c>
      <c r="G19" s="73" t="s">
        <v>15</v>
      </c>
      <c r="H19" s="72" t="s">
        <v>16</v>
      </c>
    </row>
    <row r="20" spans="2:21" s="54" customFormat="1" ht="30" customHeight="1" thickBot="1" x14ac:dyDescent="0.25">
      <c r="B20" s="88">
        <f>IF(C6=Q3,C7/180,C7/240)</f>
        <v>0</v>
      </c>
      <c r="C20" s="89">
        <f>IF(C8=Q7,T14,0)</f>
        <v>0</v>
      </c>
      <c r="D20" s="90">
        <f>C20*B20</f>
        <v>0</v>
      </c>
      <c r="E20" s="89">
        <f>T17</f>
        <v>0</v>
      </c>
      <c r="F20" s="98">
        <f>E20*B20</f>
        <v>0</v>
      </c>
      <c r="G20" s="99" t="str">
        <f>IF(C8=Q8,C20+E20,"NA")</f>
        <v>NA</v>
      </c>
      <c r="H20" s="100">
        <f>IF(G20="NA",0,G20*B20)</f>
        <v>0</v>
      </c>
      <c r="Q20" s="54">
        <f>1/9</f>
        <v>0.1111111111111111</v>
      </c>
    </row>
    <row r="21" spans="2:21" s="54" customFormat="1" x14ac:dyDescent="0.2">
      <c r="I21" s="101"/>
      <c r="J21" s="101"/>
    </row>
  </sheetData>
  <sheetProtection sheet="1" objects="1" scenarios="1"/>
  <mergeCells count="5">
    <mergeCell ref="B18:B19"/>
    <mergeCell ref="C18:D18"/>
    <mergeCell ref="E18:F18"/>
    <mergeCell ref="G18:H18"/>
    <mergeCell ref="B2:H2"/>
  </mergeCells>
  <conditionalFormatting sqref="C13">
    <cfRule type="expression" dxfId="0" priority="3">
      <formula>$C$12="yes"</formula>
    </cfRule>
  </conditionalFormatting>
  <conditionalFormatting sqref="C9">
    <cfRule type="expression" dxfId="1" priority="1">
      <formula>$C$8=$Q$8</formula>
    </cfRule>
  </conditionalFormatting>
  <dataValidations count="5">
    <dataValidation type="list" allowBlank="1" showInputMessage="1" showErrorMessage="1" sqref="C8" xr:uid="{F9CBFE0D-1C4B-43D8-BAE8-12D2F6DB5207}">
      <formula1>$Q$6:$Q$8</formula1>
    </dataValidation>
    <dataValidation type="list" allowBlank="1" showInputMessage="1" showErrorMessage="1" sqref="C12" xr:uid="{ACB56E30-9A2E-4868-8AD2-868CB45A3B34}">
      <formula1>$R$6:$R$8</formula1>
    </dataValidation>
    <dataValidation type="list" allowBlank="1" showInputMessage="1" showErrorMessage="1" sqref="C10" xr:uid="{E45E0843-FC6E-45E5-8385-B5676A8431B9}">
      <formula1>$S$6:$S$9</formula1>
    </dataValidation>
    <dataValidation type="list" allowBlank="1" showInputMessage="1" showErrorMessage="1" sqref="C9" xr:uid="{BB37EC39-4335-4514-A5DA-FDEB54C56F14}">
      <formula1>$Q$10:$Q$12</formula1>
    </dataValidation>
    <dataValidation type="list" allowBlank="1" showInputMessage="1" showErrorMessage="1" sqref="C6" xr:uid="{EF69DF45-A098-42F1-AA24-DB4BD361AA98}">
      <formula1>$Q$3:$Q$4</formula1>
    </dataValidation>
  </dataValidation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4C858-EB57-42B1-84AA-0466E6810E83}">
  <sheetPr>
    <tabColor rgb="FF92D050"/>
  </sheetPr>
  <dimension ref="A1:Y22"/>
  <sheetViews>
    <sheetView topLeftCell="E1" workbookViewId="0">
      <selection activeCell="Q1" sqref="Q1:Y1048576"/>
    </sheetView>
  </sheetViews>
  <sheetFormatPr defaultRowHeight="15" x14ac:dyDescent="0.25"/>
  <cols>
    <col min="2" max="2" width="25.7109375" customWidth="1"/>
    <col min="3" max="3" width="15.42578125" customWidth="1"/>
    <col min="4" max="4" width="12.5703125" bestFit="1" customWidth="1"/>
    <col min="5" max="5" width="12.5703125" customWidth="1"/>
    <col min="6" max="6" width="10.5703125" bestFit="1" customWidth="1"/>
    <col min="7" max="7" width="10.5703125" customWidth="1"/>
    <col min="8" max="9" width="11.42578125" customWidth="1"/>
    <col min="10" max="10" width="11.5703125" bestFit="1" customWidth="1"/>
    <col min="11" max="16" width="9.140625" customWidth="1"/>
    <col min="17" max="18" width="9.140625" hidden="1" customWidth="1"/>
    <col min="19" max="19" width="11.28515625" hidden="1" customWidth="1"/>
    <col min="20" max="20" width="10.5703125" hidden="1" customWidth="1"/>
    <col min="21" max="22" width="9.140625" hidden="1" customWidth="1"/>
    <col min="23" max="23" width="13.140625" hidden="1" customWidth="1"/>
    <col min="24" max="25" width="9.140625" hidden="1" customWidth="1"/>
    <col min="26" max="37" width="9.140625" customWidth="1"/>
  </cols>
  <sheetData>
    <row r="1" spans="1:24" x14ac:dyDescent="0.25">
      <c r="A1" s="21"/>
    </row>
    <row r="2" spans="1:24" x14ac:dyDescent="0.25">
      <c r="B2" s="30" t="s">
        <v>18</v>
      </c>
      <c r="C2" s="30"/>
      <c r="D2" s="30"/>
      <c r="E2" s="30"/>
      <c r="F2" s="30"/>
      <c r="G2" s="30"/>
      <c r="H2" s="30"/>
      <c r="I2" s="30"/>
      <c r="J2" s="30"/>
    </row>
    <row r="3" spans="1:24" x14ac:dyDescent="0.25">
      <c r="H3" s="22"/>
      <c r="I3" s="22"/>
      <c r="J3" s="22"/>
    </row>
    <row r="4" spans="1:24" x14ac:dyDescent="0.25">
      <c r="B4" s="31" t="s">
        <v>22</v>
      </c>
      <c r="C4" s="31"/>
      <c r="D4" s="31"/>
      <c r="E4" s="31"/>
      <c r="F4" s="31"/>
      <c r="G4" s="31"/>
    </row>
    <row r="5" spans="1:24" ht="15.75" thickBot="1" x14ac:dyDescent="0.3"/>
    <row r="6" spans="1:24" x14ac:dyDescent="0.25">
      <c r="B6" s="3" t="s">
        <v>21</v>
      </c>
      <c r="C6" s="4"/>
      <c r="Q6" t="s">
        <v>7</v>
      </c>
      <c r="R6" t="s">
        <v>8</v>
      </c>
      <c r="S6">
        <v>1</v>
      </c>
    </row>
    <row r="7" spans="1:24" x14ac:dyDescent="0.25">
      <c r="B7" s="5" t="s">
        <v>1</v>
      </c>
      <c r="C7" s="6"/>
      <c r="Q7" t="s">
        <v>6</v>
      </c>
      <c r="R7" t="s">
        <v>9</v>
      </c>
      <c r="S7">
        <v>2</v>
      </c>
    </row>
    <row r="8" spans="1:24" x14ac:dyDescent="0.25">
      <c r="B8" s="5" t="str">
        <f>IF(C7=Q7,"Course Developed By"," ")</f>
        <v xml:space="preserve"> </v>
      </c>
      <c r="C8" s="15"/>
      <c r="S8">
        <v>3</v>
      </c>
    </row>
    <row r="9" spans="1:24" x14ac:dyDescent="0.25">
      <c r="B9" s="5" t="s">
        <v>2</v>
      </c>
      <c r="C9" s="6"/>
      <c r="Q9" t="s">
        <v>23</v>
      </c>
    </row>
    <row r="10" spans="1:24" x14ac:dyDescent="0.25">
      <c r="B10" s="5" t="s">
        <v>3</v>
      </c>
      <c r="C10" s="6"/>
      <c r="Q10" t="s">
        <v>24</v>
      </c>
    </row>
    <row r="11" spans="1:24" x14ac:dyDescent="0.25">
      <c r="B11" s="5" t="s">
        <v>11</v>
      </c>
      <c r="C11" s="6"/>
    </row>
    <row r="12" spans="1:24" ht="15.75" thickBot="1" x14ac:dyDescent="0.3">
      <c r="B12" s="7" t="str">
        <f>IF(C11=R6,"Total Number of instructors"," ")</f>
        <v xml:space="preserve"> </v>
      </c>
      <c r="C12" s="8"/>
      <c r="S12" t="s">
        <v>0</v>
      </c>
      <c r="T12">
        <f>IF(C7=Q6,0,IF(C8=R6,C9*2,0))</f>
        <v>0</v>
      </c>
      <c r="U12" s="2" t="e">
        <f>T12/$B$19</f>
        <v>#DIV/0!</v>
      </c>
      <c r="W12" t="s">
        <v>7</v>
      </c>
      <c r="X12">
        <f>C9*7</f>
        <v>0</v>
      </c>
    </row>
    <row r="13" spans="1:24" x14ac:dyDescent="0.25">
      <c r="S13" t="s">
        <v>4</v>
      </c>
      <c r="T13" s="2">
        <f>IF(C11=R6,2/C12,2)</f>
        <v>2</v>
      </c>
      <c r="U13" s="2" t="e">
        <f>T13/$B$19</f>
        <v>#DIV/0!</v>
      </c>
      <c r="W13" t="s">
        <v>6</v>
      </c>
      <c r="X13">
        <f>IF(C10&lt;41,7*C9,(C9*7)+(C9*((C10-40)/9)))</f>
        <v>0</v>
      </c>
    </row>
    <row r="14" spans="1:24" x14ac:dyDescent="0.25">
      <c r="S14" t="s">
        <v>5</v>
      </c>
      <c r="T14">
        <f>IF(C7=Q6,X12,X13)</f>
        <v>0</v>
      </c>
      <c r="U14" s="2">
        <f>T14</f>
        <v>0</v>
      </c>
    </row>
    <row r="15" spans="1:24" x14ac:dyDescent="0.25">
      <c r="S15" t="s">
        <v>14</v>
      </c>
      <c r="T15" t="e">
        <f>IF(C11="no",T14/1,T14/C12)</f>
        <v>#DIV/0!</v>
      </c>
      <c r="U15" s="2" t="e">
        <f>T15/$B$19</f>
        <v>#DIV/0!</v>
      </c>
    </row>
    <row r="16" spans="1:24" ht="15.75" thickBot="1" x14ac:dyDescent="0.3">
      <c r="S16" t="s">
        <v>25</v>
      </c>
      <c r="T16" t="e">
        <f>IF(C8=Q10,T15*2/3,T15)</f>
        <v>#DIV/0!</v>
      </c>
    </row>
    <row r="17" spans="2:23" x14ac:dyDescent="0.25">
      <c r="B17" s="33" t="s">
        <v>13</v>
      </c>
      <c r="C17" s="35"/>
      <c r="D17" s="36"/>
      <c r="E17" s="39" t="s">
        <v>4</v>
      </c>
      <c r="F17" s="40"/>
      <c r="G17" s="37" t="s">
        <v>5</v>
      </c>
      <c r="H17" s="36"/>
      <c r="I17" s="37" t="s">
        <v>10</v>
      </c>
      <c r="J17" s="36"/>
      <c r="W17" s="1"/>
    </row>
    <row r="18" spans="2:23" ht="15.75" thickBot="1" x14ac:dyDescent="0.3">
      <c r="B18" s="34"/>
      <c r="C18" s="13"/>
      <c r="D18" s="12"/>
      <c r="E18" s="11" t="s">
        <v>15</v>
      </c>
      <c r="F18" s="12" t="s">
        <v>16</v>
      </c>
      <c r="G18" s="11" t="s">
        <v>15</v>
      </c>
      <c r="H18" s="12" t="s">
        <v>16</v>
      </c>
      <c r="I18" s="11" t="s">
        <v>15</v>
      </c>
      <c r="J18" s="12" t="s">
        <v>16</v>
      </c>
    </row>
    <row r="19" spans="2:23" ht="15.75" thickBot="1" x14ac:dyDescent="0.3">
      <c r="B19" s="14">
        <f>C6/240</f>
        <v>0</v>
      </c>
      <c r="C19" s="9"/>
      <c r="D19" s="10"/>
      <c r="E19" s="9">
        <f>IF(C7=Q6,T13,0)</f>
        <v>0</v>
      </c>
      <c r="F19" s="10">
        <f>E19*B19</f>
        <v>0</v>
      </c>
      <c r="G19" s="9" t="e">
        <f>T16</f>
        <v>#DIV/0!</v>
      </c>
      <c r="H19" s="10" t="e">
        <f>G19*B19</f>
        <v>#DIV/0!</v>
      </c>
      <c r="I19" s="9" t="e">
        <f>C19+E19+G19</f>
        <v>#DIV/0!</v>
      </c>
      <c r="J19" s="10" t="e">
        <f>B19*I19</f>
        <v>#DIV/0!</v>
      </c>
      <c r="S19">
        <f>1/9</f>
        <v>0.1111111111111111</v>
      </c>
    </row>
    <row r="20" spans="2:23" ht="53.25" customHeight="1" x14ac:dyDescent="0.25">
      <c r="E20" s="2"/>
      <c r="I20" s="38"/>
      <c r="J20" s="38"/>
    </row>
    <row r="21" spans="2:23" x14ac:dyDescent="0.25">
      <c r="I21" s="16"/>
      <c r="J21" s="16"/>
    </row>
    <row r="22" spans="2:23" x14ac:dyDescent="0.25">
      <c r="I22" s="16"/>
      <c r="J22" s="16"/>
    </row>
  </sheetData>
  <mergeCells count="8">
    <mergeCell ref="I20:J20"/>
    <mergeCell ref="B2:J2"/>
    <mergeCell ref="B17:B18"/>
    <mergeCell ref="C17:D17"/>
    <mergeCell ref="E17:F17"/>
    <mergeCell ref="G17:H17"/>
    <mergeCell ref="I17:J17"/>
    <mergeCell ref="B4:G4"/>
  </mergeCells>
  <conditionalFormatting sqref="C12">
    <cfRule type="expression" dxfId="5" priority="3">
      <formula>$C$11="yes"</formula>
    </cfRule>
  </conditionalFormatting>
  <conditionalFormatting sqref="C8">
    <cfRule type="expression" dxfId="4" priority="1">
      <formula>$C$7=$Q$7</formula>
    </cfRule>
  </conditionalFormatting>
  <dataValidations count="4">
    <dataValidation type="list" allowBlank="1" showInputMessage="1" showErrorMessage="1" sqref="C7" xr:uid="{1861D38C-F528-4DB0-A677-FDA5A8C81FF5}">
      <formula1>$Q$5:$Q$7</formula1>
    </dataValidation>
    <dataValidation type="list" allowBlank="1" showInputMessage="1" showErrorMessage="1" sqref="C11" xr:uid="{1AC87FD4-916F-423E-8448-BD4781A12DBF}">
      <formula1>$R$5:$R$7</formula1>
    </dataValidation>
    <dataValidation type="list" allowBlank="1" showInputMessage="1" showErrorMessage="1" sqref="C9" xr:uid="{F73F28EF-5933-4B94-B588-21CB11873C2D}">
      <formula1>$S$5:$S$8</formula1>
    </dataValidation>
    <dataValidation type="list" allowBlank="1" showInputMessage="1" showErrorMessage="1" sqref="C8" xr:uid="{4EB95B8E-5F1E-41F3-91CF-2DB785AEAA83}">
      <formula1>$Q$9:$Q$11</formula1>
    </dataValidation>
  </dataValidation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57EA4-4505-4E7D-821D-EBB940365B09}">
  <sheetPr>
    <tabColor rgb="FFFFFF00"/>
  </sheetPr>
  <dimension ref="A1:X22"/>
  <sheetViews>
    <sheetView workbookViewId="0">
      <selection activeCell="Q1" sqref="Q1:X1048576"/>
    </sheetView>
  </sheetViews>
  <sheetFormatPr defaultRowHeight="15" x14ac:dyDescent="0.25"/>
  <cols>
    <col min="2" max="2" width="25.7109375" customWidth="1"/>
    <col min="3" max="3" width="15" customWidth="1"/>
    <col min="4" max="4" width="12.5703125" bestFit="1" customWidth="1"/>
    <col min="5" max="5" width="12.5703125" customWidth="1"/>
    <col min="6" max="6" width="10.5703125" bestFit="1" customWidth="1"/>
    <col min="7" max="7" width="10.5703125" customWidth="1"/>
    <col min="8" max="9" width="11.42578125" customWidth="1"/>
    <col min="10" max="10" width="11.5703125" bestFit="1" customWidth="1"/>
    <col min="11" max="13" width="9.140625" customWidth="1"/>
    <col min="14" max="14" width="10.28515625" customWidth="1"/>
    <col min="15" max="16" width="9.140625" customWidth="1"/>
    <col min="17" max="18" width="9.140625" hidden="1" customWidth="1"/>
    <col min="19" max="19" width="11.28515625" hidden="1" customWidth="1"/>
    <col min="20" max="20" width="10.5703125" hidden="1" customWidth="1"/>
    <col min="21" max="22" width="9.140625" hidden="1" customWidth="1"/>
    <col min="23" max="23" width="13.140625" hidden="1" customWidth="1"/>
    <col min="24" max="24" width="9.140625" hidden="1" customWidth="1"/>
    <col min="25" max="37" width="9.140625" customWidth="1"/>
    <col min="38" max="44" width="8.7109375" customWidth="1"/>
  </cols>
  <sheetData>
    <row r="1" spans="1:24" x14ac:dyDescent="0.25">
      <c r="A1" s="21"/>
    </row>
    <row r="2" spans="1:24" x14ac:dyDescent="0.25">
      <c r="B2" s="30" t="s">
        <v>19</v>
      </c>
      <c r="C2" s="30"/>
      <c r="D2" s="30"/>
      <c r="E2" s="30"/>
      <c r="F2" s="30"/>
      <c r="G2" s="30"/>
      <c r="H2" s="30"/>
      <c r="I2" s="30"/>
      <c r="J2" s="30"/>
    </row>
    <row r="3" spans="1:24" x14ac:dyDescent="0.25">
      <c r="B3" s="22"/>
      <c r="C3" s="22"/>
      <c r="D3" s="22"/>
      <c r="E3" s="22"/>
      <c r="F3" s="22"/>
      <c r="G3" s="22"/>
      <c r="H3" s="22"/>
      <c r="I3" s="22"/>
      <c r="J3" s="22"/>
    </row>
    <row r="4" spans="1:24" x14ac:dyDescent="0.25">
      <c r="B4" s="31" t="s">
        <v>22</v>
      </c>
      <c r="C4" s="31"/>
      <c r="D4" s="31"/>
      <c r="E4" s="31"/>
      <c r="F4" s="31"/>
      <c r="G4" s="31"/>
    </row>
    <row r="5" spans="1:24" ht="15.75" thickBot="1" x14ac:dyDescent="0.3"/>
    <row r="6" spans="1:24" x14ac:dyDescent="0.25">
      <c r="B6" s="3" t="s">
        <v>12</v>
      </c>
      <c r="C6" s="4"/>
      <c r="Q6" t="s">
        <v>7</v>
      </c>
      <c r="R6" t="s">
        <v>8</v>
      </c>
      <c r="S6">
        <v>1</v>
      </c>
    </row>
    <row r="7" spans="1:24" x14ac:dyDescent="0.25">
      <c r="B7" s="5" t="s">
        <v>1</v>
      </c>
      <c r="C7" s="6"/>
      <c r="Q7" t="s">
        <v>6</v>
      </c>
      <c r="R7" t="s">
        <v>9</v>
      </c>
      <c r="S7">
        <v>2</v>
      </c>
    </row>
    <row r="8" spans="1:24" x14ac:dyDescent="0.25">
      <c r="B8" s="5" t="str">
        <f>IF(C7=Q7,"Course Developed By"," ")</f>
        <v xml:space="preserve"> </v>
      </c>
      <c r="C8" s="15"/>
      <c r="S8">
        <v>3</v>
      </c>
    </row>
    <row r="9" spans="1:24" x14ac:dyDescent="0.25">
      <c r="B9" s="5" t="s">
        <v>2</v>
      </c>
      <c r="C9" s="6"/>
      <c r="Q9" t="s">
        <v>23</v>
      </c>
    </row>
    <row r="10" spans="1:24" x14ac:dyDescent="0.25">
      <c r="B10" s="5" t="s">
        <v>3</v>
      </c>
      <c r="C10" s="6"/>
      <c r="Q10" t="s">
        <v>24</v>
      </c>
    </row>
    <row r="11" spans="1:24" x14ac:dyDescent="0.25">
      <c r="B11" s="5" t="s">
        <v>11</v>
      </c>
      <c r="C11" s="6"/>
    </row>
    <row r="12" spans="1:24" ht="15.75" thickBot="1" x14ac:dyDescent="0.3">
      <c r="B12" s="7" t="str">
        <f>IF(C11=R6,"Total Number of instructors"," ")</f>
        <v xml:space="preserve"> </v>
      </c>
      <c r="C12" s="8"/>
      <c r="S12" t="s">
        <v>0</v>
      </c>
      <c r="T12">
        <f>IF(C7=Q6,0,IF(C8=R6,C9*2,0))</f>
        <v>0</v>
      </c>
      <c r="U12" s="2" t="e">
        <f>T12/$B$19</f>
        <v>#DIV/0!</v>
      </c>
      <c r="W12" t="s">
        <v>7</v>
      </c>
      <c r="X12">
        <f>C9*7</f>
        <v>0</v>
      </c>
    </row>
    <row r="13" spans="1:24" x14ac:dyDescent="0.25">
      <c r="S13" t="s">
        <v>4</v>
      </c>
      <c r="T13" s="2">
        <f>IF(C11=R6,2/C12,2)</f>
        <v>2</v>
      </c>
      <c r="U13" s="2" t="e">
        <f>T13/$B$19</f>
        <v>#DIV/0!</v>
      </c>
      <c r="W13" t="s">
        <v>6</v>
      </c>
      <c r="X13">
        <f>IF(C10&lt;41,0,(C9)*(C10-40)/9)</f>
        <v>0</v>
      </c>
    </row>
    <row r="14" spans="1:24" x14ac:dyDescent="0.25">
      <c r="S14" t="s">
        <v>5</v>
      </c>
      <c r="T14">
        <f>IF(C7=Q6,X12,X13)</f>
        <v>0</v>
      </c>
      <c r="U14" s="2">
        <f>T14</f>
        <v>0</v>
      </c>
    </row>
    <row r="15" spans="1:24" x14ac:dyDescent="0.25">
      <c r="S15" t="s">
        <v>14</v>
      </c>
      <c r="T15" t="e">
        <f>IF(C11="no",T14/1,T14/C12)</f>
        <v>#DIV/0!</v>
      </c>
      <c r="U15" s="2" t="e">
        <f>T15/$B$19</f>
        <v>#DIV/0!</v>
      </c>
    </row>
    <row r="16" spans="1:24" ht="15.75" thickBot="1" x14ac:dyDescent="0.3">
      <c r="S16" t="s">
        <v>25</v>
      </c>
      <c r="T16" t="e">
        <f>IF(C8=Q10,T15*2/3,T15)</f>
        <v>#DIV/0!</v>
      </c>
    </row>
    <row r="17" spans="2:23" x14ac:dyDescent="0.25">
      <c r="B17" s="33" t="s">
        <v>13</v>
      </c>
      <c r="C17" s="35" t="s">
        <v>0</v>
      </c>
      <c r="D17" s="36"/>
      <c r="E17" s="39" t="s">
        <v>4</v>
      </c>
      <c r="F17" s="40"/>
      <c r="G17" s="37" t="s">
        <v>5</v>
      </c>
      <c r="H17" s="36"/>
      <c r="I17" s="42" t="s">
        <v>10</v>
      </c>
      <c r="J17" s="43"/>
      <c r="W17" s="1"/>
    </row>
    <row r="18" spans="2:23" ht="15.75" thickBot="1" x14ac:dyDescent="0.3">
      <c r="B18" s="34"/>
      <c r="C18" s="13" t="s">
        <v>15</v>
      </c>
      <c r="D18" s="12" t="s">
        <v>16</v>
      </c>
      <c r="E18" s="11" t="s">
        <v>15</v>
      </c>
      <c r="F18" s="12" t="s">
        <v>16</v>
      </c>
      <c r="G18" s="11" t="s">
        <v>15</v>
      </c>
      <c r="H18" s="12" t="s">
        <v>16</v>
      </c>
      <c r="I18" s="17" t="s">
        <v>15</v>
      </c>
      <c r="J18" s="18" t="s">
        <v>16</v>
      </c>
    </row>
    <row r="19" spans="2:23" ht="15.75" thickBot="1" x14ac:dyDescent="0.3">
      <c r="B19" s="14">
        <f>C6/240</f>
        <v>0</v>
      </c>
      <c r="C19" s="9">
        <f>T12</f>
        <v>0</v>
      </c>
      <c r="D19" s="10">
        <f>C19*B19</f>
        <v>0</v>
      </c>
      <c r="E19" s="9">
        <f>IF(C7=Q6,T13,0)</f>
        <v>0</v>
      </c>
      <c r="F19" s="10">
        <f>E19*B19</f>
        <v>0</v>
      </c>
      <c r="G19" s="9" t="e">
        <f>T16</f>
        <v>#DIV/0!</v>
      </c>
      <c r="H19" s="20" t="e">
        <f>G19*B19</f>
        <v>#DIV/0!</v>
      </c>
      <c r="I19" s="19" t="e">
        <f>C19+E19+G19</f>
        <v>#DIV/0!</v>
      </c>
      <c r="J19" s="20" t="e">
        <f>B19*I19</f>
        <v>#DIV/0!</v>
      </c>
      <c r="S19">
        <f>1/9</f>
        <v>0.1111111111111111</v>
      </c>
    </row>
    <row r="20" spans="2:23" ht="53.25" customHeight="1" x14ac:dyDescent="0.25">
      <c r="E20" s="2"/>
      <c r="I20" s="38"/>
      <c r="J20" s="38"/>
    </row>
    <row r="21" spans="2:23" x14ac:dyDescent="0.25">
      <c r="I21" s="16"/>
      <c r="J21" s="16"/>
    </row>
    <row r="22" spans="2:23" ht="59.25" customHeight="1" x14ac:dyDescent="0.25">
      <c r="I22" s="41" t="s">
        <v>17</v>
      </c>
      <c r="J22" s="41"/>
    </row>
  </sheetData>
  <mergeCells count="9">
    <mergeCell ref="I20:J20"/>
    <mergeCell ref="I22:J22"/>
    <mergeCell ref="B2:J2"/>
    <mergeCell ref="B17:B18"/>
    <mergeCell ref="C17:D17"/>
    <mergeCell ref="E17:F17"/>
    <mergeCell ref="G17:H17"/>
    <mergeCell ref="I17:J17"/>
    <mergeCell ref="B4:G4"/>
  </mergeCells>
  <conditionalFormatting sqref="C12">
    <cfRule type="expression" dxfId="3" priority="3">
      <formula>$C$11="yes"</formula>
    </cfRule>
  </conditionalFormatting>
  <conditionalFormatting sqref="C8">
    <cfRule type="expression" dxfId="2" priority="1">
      <formula>$C$7=$Q$7</formula>
    </cfRule>
  </conditionalFormatting>
  <dataValidations count="4">
    <dataValidation type="list" allowBlank="1" showInputMessage="1" showErrorMessage="1" sqref="C9" xr:uid="{F5A14606-2B27-4592-87A4-CE099A5348CC}">
      <formula1>$S$5:$S$8</formula1>
    </dataValidation>
    <dataValidation type="list" allowBlank="1" showInputMessage="1" showErrorMessage="1" sqref="C11" xr:uid="{09BA7C0C-CF58-454F-86BB-57538C03F068}">
      <formula1>$R$5:$R$7</formula1>
    </dataValidation>
    <dataValidation type="list" allowBlank="1" showInputMessage="1" showErrorMessage="1" sqref="C7" xr:uid="{18CB9B98-1AF8-41DB-B18D-086E1276AFF6}">
      <formula1>$Q$5:$Q$7</formula1>
    </dataValidation>
    <dataValidation type="list" allowBlank="1" showInputMessage="1" showErrorMessage="1" sqref="C8" xr:uid="{94805A57-3B8A-49EB-99BA-C4B8F2F270EB}">
      <formula1>$Q$9:$Q$11</formula1>
    </dataValidation>
  </dataValidation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48F95-FB57-4597-B6C3-DE424FDB0165}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36CF-8230-4F63-8A3B-F7A5B676517B}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Undergrad FY- LE</vt:lpstr>
      <vt:lpstr>Undergrad- LE</vt:lpstr>
      <vt:lpstr>Grad </vt:lpstr>
      <vt:lpstr>Grad Online - Inload &gt;40</vt:lpstr>
      <vt:lpstr>Grad  FY</vt:lpstr>
      <vt:lpstr>Grad Online - Inload &gt;40 FY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Adam G</dc:creator>
  <cp:lastModifiedBy>Gentry, Michelle L</cp:lastModifiedBy>
  <dcterms:created xsi:type="dcterms:W3CDTF">2021-04-09T11:54:13Z</dcterms:created>
  <dcterms:modified xsi:type="dcterms:W3CDTF">2023-12-13T15:59:46Z</dcterms:modified>
</cp:coreProperties>
</file>